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20b50a8f3b754938b6a9f48dd63e5acc407a4a1d/46902062720/d872869a-10da-4264-8096-4fab251ca260/"/>
    </mc:Choice>
  </mc:AlternateContent>
  <xr:revisionPtr revIDLastSave="0" documentId="13_ncr:1_{1136EB94-2F79-4A23-988B-50AEC0744313}" xr6:coauthVersionLast="47" xr6:coauthVersionMax="47" xr10:uidLastSave="{00000000-0000-0000-0000-000000000000}"/>
  <bookViews>
    <workbookView xWindow="0" yWindow="0" windowWidth="19200" windowHeight="10200" xr2:uid="{5F0589D1-2502-45B2-864A-89DAB08F73D1}"/>
  </bookViews>
  <sheets>
    <sheet name="eelarve" sheetId="3" r:id="rId1"/>
  </sheets>
  <definedNames>
    <definedName name="Tekst6" localSheetId="0">eelarve!$C$2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F33" i="3"/>
  <c r="E26" i="3"/>
  <c r="E27" i="3"/>
  <c r="E18" i="3"/>
  <c r="D18" i="3"/>
  <c r="D21" i="3"/>
  <c r="D27" i="3"/>
  <c r="D32" i="3"/>
  <c r="D17" i="3"/>
  <c r="C39" i="3"/>
  <c r="C37" i="3"/>
  <c r="D39" i="3"/>
  <c r="D37" i="3"/>
  <c r="E39" i="3"/>
  <c r="E21" i="3"/>
  <c r="E17" i="3"/>
  <c r="F19" i="3"/>
  <c r="F20" i="3"/>
  <c r="F22" i="3"/>
  <c r="F23" i="3"/>
  <c r="F24" i="3"/>
  <c r="F25" i="3"/>
  <c r="F26" i="3"/>
  <c r="F28" i="3"/>
  <c r="F29" i="3"/>
  <c r="F30" i="3"/>
  <c r="F31" i="3"/>
  <c r="F34" i="3"/>
  <c r="F35" i="3"/>
  <c r="F36" i="3"/>
  <c r="D49" i="3"/>
  <c r="E37" i="3"/>
  <c r="C18" i="3"/>
  <c r="F18" i="3"/>
  <c r="C32" i="3"/>
  <c r="C27" i="3"/>
  <c r="C21" i="3"/>
  <c r="E38" i="3"/>
  <c r="C17" i="3"/>
  <c r="F17" i="3"/>
  <c r="F37" i="3"/>
  <c r="F21" i="3"/>
  <c r="F39" i="3"/>
  <c r="F32" i="3"/>
  <c r="F27" i="3"/>
  <c r="D38" i="3"/>
  <c r="E25" i="3"/>
  <c r="D35" i="3"/>
  <c r="C38" i="3"/>
  <c r="C40" i="3"/>
  <c r="D40" i="3"/>
  <c r="E40" i="3"/>
  <c r="D24" i="3"/>
  <c r="F38" i="3"/>
  <c r="C48" i="3"/>
  <c r="E36" i="3"/>
  <c r="D25" i="3"/>
  <c r="E48" i="3"/>
  <c r="E50" i="3"/>
  <c r="E51" i="3"/>
  <c r="F51" i="3"/>
  <c r="G48" i="3"/>
  <c r="G51" i="3"/>
  <c r="H51" i="3"/>
  <c r="C50" i="3"/>
  <c r="E49" i="3"/>
  <c r="F49" i="3"/>
  <c r="I48" i="3"/>
  <c r="G50" i="3"/>
  <c r="G49" i="3"/>
  <c r="H49" i="3"/>
  <c r="C51" i="3"/>
  <c r="I51" i="3"/>
  <c r="I50" i="3"/>
  <c r="C49" i="3"/>
  <c r="I49" i="3"/>
</calcChain>
</file>

<file path=xl/sharedStrings.xml><?xml version="1.0" encoding="utf-8"?>
<sst xmlns="http://schemas.openxmlformats.org/spreadsheetml/2006/main" count="85" uniqueCount="72">
  <si>
    <t>TAT eelarve kulukohtade kaupa</t>
  </si>
  <si>
    <t>Rea nr</t>
  </si>
  <si>
    <t>Kulukoht</t>
  </si>
  <si>
    <t>Aasta</t>
  </si>
  <si>
    <t>2024-2027</t>
  </si>
  <si>
    <t>Kokku</t>
  </si>
  <si>
    <t xml:space="preserve">Abikõlblik kulu </t>
  </si>
  <si>
    <t>1</t>
  </si>
  <si>
    <t>TAT otsesed kulud</t>
  </si>
  <si>
    <t>1.1</t>
  </si>
  <si>
    <t>1.2</t>
  </si>
  <si>
    <t>1.2.1</t>
  </si>
  <si>
    <t>1.2.2</t>
  </si>
  <si>
    <t>Täisealiste puude raskusastme tuvastamise andmete proaktiivne edastamine KOVidele</t>
  </si>
  <si>
    <t>1.2.3</t>
  </si>
  <si>
    <t>Abivajaduse esmase hindamise digitaalse lahenduse loomine</t>
  </si>
  <si>
    <t>1.2.4</t>
  </si>
  <si>
    <t>Juhtumiplaani digitaalse lahenduse loomine</t>
  </si>
  <si>
    <t>1.3</t>
  </si>
  <si>
    <t>1.3.1</t>
  </si>
  <si>
    <t>1.3.2</t>
  </si>
  <si>
    <t>1.3.3</t>
  </si>
  <si>
    <t>Teenuseosutaja portaali jätkuarendused</t>
  </si>
  <si>
    <t>1.4</t>
  </si>
  <si>
    <t>Muud arendused, mis tulenevad õiguslikest muudatustest või muudest vajadustest.</t>
  </si>
  <si>
    <t>1.4.1</t>
  </si>
  <si>
    <t>Hoolduspuhkuse arvestamine ja määramine tegeliku hooldusvajadusega isiku hooldamise eest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</si>
  <si>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</si>
  <si>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</si>
  <si>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</si>
  <si>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</si>
  <si>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</si>
  <si>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</si>
  <si>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</si>
  <si>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</si>
  <si>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</si>
  <si>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 (2023-2027)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</si>
  <si>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</si>
  <si>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</si>
  <si>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</si>
  <si>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</si>
  <si>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</si>
  <si>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</si>
  <si>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</si>
  <si>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2.1</t>
  </si>
  <si>
    <t>2.2</t>
  </si>
  <si>
    <t>sh riiklik kaasfinantseering</t>
  </si>
  <si>
    <t xml:space="preserve">Omafinantseering </t>
  </si>
  <si>
    <t>1.4.2</t>
  </si>
  <si>
    <t>1.4.3</t>
  </si>
  <si>
    <t>1.2.5</t>
  </si>
  <si>
    <t>1.1.1</t>
  </si>
  <si>
    <t>TAT otsene personalikulu (projektijuht TEHIK)</t>
  </si>
  <si>
    <t>TAT juhtimiskulu (TEHIK)</t>
  </si>
  <si>
    <t>Sisutegevuste personalikulu (TEHIK)</t>
  </si>
  <si>
    <t>Sisutegevuste personalikulu (SKA)</t>
  </si>
  <si>
    <t>1.3.4</t>
  </si>
  <si>
    <t>1.4.4</t>
  </si>
  <si>
    <t>Toetavate teenuste arendamine</t>
  </si>
  <si>
    <t>Sisutegevuste personalikul (SKA)</t>
  </si>
  <si>
    <t>Lisa 1</t>
  </si>
  <si>
    <t>TAT nimi: Sotsiaalkaitsesüsteemide ajakohastamist toetavate infosüsteemide arendused</t>
  </si>
  <si>
    <t>TAT elluviija: Tervise ja Heaolu Infosüsteemide Keskus</t>
  </si>
  <si>
    <t>TAT juhtimiskulud</t>
  </si>
  <si>
    <t>1.1.2</t>
  </si>
  <si>
    <t>sh ERFi osalus (kuni 70%)</t>
  </si>
  <si>
    <t>Teenuseosutajate portaali loomine</t>
  </si>
  <si>
    <t>Täiskasvanu abivajaduse hindamisega seotud arendused</t>
  </si>
  <si>
    <r>
      <t>TAT abikõlblikkuse periood: 01.08.2022</t>
    </r>
    <r>
      <rPr>
        <sz val="10"/>
        <rFont val="Calibri"/>
        <family val="2"/>
        <charset val="186"/>
      </rPr>
      <t>–</t>
    </r>
    <r>
      <rPr>
        <sz val="10"/>
        <rFont val="Arial"/>
        <family val="2"/>
        <charset val="186"/>
      </rPr>
      <t>31.12.2027</t>
    </r>
  </si>
  <si>
    <t>Teenuseosutajate portaali esmase lahenduse loomine</t>
  </si>
  <si>
    <t>Sotsiaalkaitseministri … 05.2023 käskkirjaga nr ...</t>
  </si>
  <si>
    <t xml:space="preserve">kinnitatud toetuse andmise tingimused "Sotsiaalkaitsesüsteemide ajakohastamist toetavate infosüsteemide arendused"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</si>
</sst>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k_r_-;\-* #,##0.00\ _k_r_-;_-* &quot;-&quot;??\ _k_r_-;_-@_-"/>
    <numFmt numFmtId="166" formatCode="_-* #,##0\ _€_-;\-* #,##0\ _€_-;_-* &quot;-&quot;??\ _€_-;_-@_-"/>
    <numFmt numFmtId="167" formatCode="#,##0.00_ ;\-#,##0.00\ 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Raleway"/>
      <family val="2"/>
    </font>
    <font>
      <sz val="8"/>
      <name val="Calibri"/>
      <family val="2"/>
      <charset val="186"/>
      <scheme val="minor"/>
    </font>
    <font>
      <sz val="10"/>
      <name val="Arial"/>
      <family val="2"/>
    </font>
    <font>
      <b/>
      <sz val="11"/>
      <color theme="1"/>
      <name val="Raleway"/>
      <family val="2"/>
    </font>
    <font>
      <sz val="11"/>
      <name val="Raleway"/>
      <family val="2"/>
      <charset val="186"/>
    </font>
    <font>
      <sz val="1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1"/>
    <xf numFmtId="3" fontId="2" fillId="0" borderId="0" xfId="0" applyNumberFormat="1" applyFont="1" applyAlignment="1">
      <alignment horizontal="right"/>
    </xf>
    <xf numFmtId="3" fontId="2" fillId="0" borderId="0" xfId="1" applyNumberFormat="1" applyAlignment="1">
      <alignment horizontal="right"/>
    </xf>
    <xf numFmtId="0" fontId="3" fillId="0" borderId="0" xfId="0" applyFont="1" applyAlignment="1">
      <alignment wrapText="1"/>
    </xf>
    <xf numFmtId="3" fontId="2" fillId="0" borderId="0" xfId="1" applyNumberForma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2" fillId="0" borderId="0" xfId="1" applyAlignment="1">
      <alignment horizontal="left"/>
    </xf>
    <xf numFmtId="0" fontId="5" fillId="0" borderId="0" xfId="1" applyFont="1"/>
    <xf numFmtId="0" fontId="2" fillId="0" borderId="0" xfId="1" applyAlignment="1">
      <alignment vertical="top"/>
    </xf>
    <xf numFmtId="0" fontId="4" fillId="0" borderId="1" xfId="2" applyNumberFormat="1" applyFont="1" applyBorder="1" applyAlignment="1">
      <alignment horizontal="center"/>
    </xf>
    <xf numFmtId="0" fontId="4" fillId="0" borderId="5" xfId="2" applyNumberFormat="1" applyFont="1" applyBorder="1" applyAlignment="1">
      <alignment horizontal="center"/>
    </xf>
    <xf numFmtId="0" fontId="4" fillId="0" borderId="0" xfId="1" applyFont="1"/>
    <xf numFmtId="3" fontId="4" fillId="0" borderId="7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3" fontId="4" fillId="0" borderId="8" xfId="1" applyNumberFormat="1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/>
    </xf>
    <xf numFmtId="0" fontId="2" fillId="0" borderId="0" xfId="1" applyAlignment="1">
      <alignment horizontal="center" vertical="top"/>
    </xf>
    <xf numFmtId="49" fontId="4" fillId="2" borderId="1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49" fontId="4" fillId="2" borderId="9" xfId="1" applyNumberFormat="1" applyFont="1" applyFill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2" fillId="0" borderId="0" xfId="1" applyNumberFormat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2" fillId="0" borderId="9" xfId="1" applyNumberFormat="1" applyBorder="1" applyAlignment="1">
      <alignment vertical="center"/>
    </xf>
    <xf numFmtId="0" fontId="11" fillId="2" borderId="0" xfId="1" applyFont="1" applyFill="1" applyAlignment="1">
      <alignment vertical="center"/>
    </xf>
    <xf numFmtId="4" fontId="2" fillId="0" borderId="0" xfId="1" applyNumberFormat="1" applyAlignment="1">
      <alignment vertical="center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left" vertical="top"/>
    </xf>
    <xf numFmtId="0" fontId="2" fillId="0" borderId="0" xfId="1" applyAlignment="1">
      <alignment horizontal="left" vertical="top"/>
    </xf>
    <xf numFmtId="0" fontId="2" fillId="2" borderId="0" xfId="1" applyFill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4" fontId="2" fillId="2" borderId="0" xfId="1" applyNumberFormat="1" applyFill="1" applyAlignment="1">
      <alignment vertical="top"/>
    </xf>
    <xf numFmtId="4" fontId="4" fillId="2" borderId="0" xfId="1" applyNumberFormat="1" applyFont="1" applyFill="1" applyAlignment="1">
      <alignment vertical="top"/>
    </xf>
    <xf numFmtId="0" fontId="2" fillId="2" borderId="0" xfId="1" applyFill="1" applyAlignment="1">
      <alignment vertical="top"/>
    </xf>
    <xf numFmtId="3" fontId="4" fillId="2" borderId="0" xfId="1" applyNumberFormat="1" applyFont="1" applyFill="1" applyAlignment="1">
      <alignment vertical="top"/>
    </xf>
    <xf numFmtId="49" fontId="2" fillId="0" borderId="1" xfId="1" applyNumberFormat="1" applyBorder="1" applyAlignment="1">
      <alignment horizontal="left" vertical="top"/>
    </xf>
    <xf numFmtId="3" fontId="2" fillId="2" borderId="0" xfId="1" applyNumberFormat="1" applyFill="1" applyAlignment="1">
      <alignment vertical="top"/>
    </xf>
    <xf numFmtId="10" fontId="5" fillId="0" borderId="0" xfId="1" applyNumberFormat="1" applyFont="1" applyAlignment="1">
      <alignment horizontal="right" vertical="center"/>
    </xf>
    <xf numFmtId="3" fontId="2" fillId="0" borderId="0" xfId="1" applyNumberFormat="1" applyAlignment="1">
      <alignment horizontal="right" vertical="center"/>
    </xf>
    <xf numFmtId="49" fontId="6" fillId="0" borderId="0" xfId="1" applyNumberFormat="1" applyFont="1" applyAlignment="1">
      <alignment horizontal="left" vertical="top"/>
    </xf>
    <xf numFmtId="0" fontId="2" fillId="0" borderId="0" xfId="1" applyAlignment="1">
      <alignment wrapText="1"/>
    </xf>
    <xf numFmtId="3" fontId="2" fillId="0" borderId="0" xfId="1" applyNumberFormat="1"/>
    <xf numFmtId="3" fontId="2" fillId="0" borderId="1" xfId="1" applyNumberFormat="1" applyBorder="1" applyAlignment="1">
      <alignment horizontal="center" vertical="top" wrapText="1"/>
    </xf>
    <xf numFmtId="0" fontId="2" fillId="0" borderId="0" xfId="1" applyAlignment="1">
      <alignment horizontal="left" vertical="top" wrapText="1"/>
    </xf>
    <xf numFmtId="10" fontId="2" fillId="0" borderId="0" xfId="1" applyNumberFormat="1" applyAlignment="1">
      <alignment horizontal="right" vertical="center"/>
    </xf>
    <xf numFmtId="3" fontId="10" fillId="0" borderId="6" xfId="1" applyNumberFormat="1" applyFont="1" applyBorder="1"/>
    <xf numFmtId="3" fontId="10" fillId="0" borderId="6" xfId="1" applyNumberFormat="1" applyFont="1" applyBorder="1" applyAlignment="1">
      <alignment horizontal="center" vertical="top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/>
    <xf numFmtId="3" fontId="10" fillId="0" borderId="0" xfId="1" applyNumberFormat="1" applyFont="1" applyAlignment="1">
      <alignment horizontal="center"/>
    </xf>
    <xf numFmtId="3" fontId="2" fillId="0" borderId="1" xfId="1" applyNumberFormat="1" applyBorder="1" applyAlignment="1">
      <alignment horizontal="center" vertical="top"/>
    </xf>
    <xf numFmtId="3" fontId="4" fillId="2" borderId="0" xfId="1" applyNumberFormat="1" applyFont="1" applyFill="1" applyAlignment="1">
      <alignment horizontal="center" vertical="top" wrapText="1"/>
    </xf>
    <xf numFmtId="3" fontId="4" fillId="2" borderId="0" xfId="1" applyNumberFormat="1" applyFont="1" applyFill="1"/>
    <xf numFmtId="3" fontId="2" fillId="0" borderId="0" xfId="1" applyNumberFormat="1" applyAlignment="1">
      <alignment horizontal="left" vertical="top" wrapText="1"/>
    </xf>
    <xf numFmtId="3" fontId="3" fillId="0" borderId="1" xfId="0" applyNumberFormat="1" applyFont="1" applyBorder="1" applyAlignment="1">
      <alignment horizontal="center"/>
    </xf>
    <xf numFmtId="3" fontId="2" fillId="0" borderId="2" xfId="1" applyNumberFormat="1" applyBorder="1" applyAlignment="1">
      <alignment horizontal="center" vertical="top"/>
    </xf>
    <xf numFmtId="49" fontId="2" fillId="0" borderId="1" xfId="1" applyNumberFormat="1" applyBorder="1" applyAlignment="1">
      <alignment vertical="center"/>
    </xf>
    <xf numFmtId="0" fontId="9" fillId="0" borderId="0" xfId="1" applyFont="1" applyAlignment="1">
      <alignment vertical="center"/>
    </xf>
    <xf numFmtId="0" fontId="2" fillId="0" borderId="4" xfId="1" applyBorder="1" applyAlignment="1">
      <alignment vertical="center"/>
    </xf>
    <xf numFmtId="0" fontId="2" fillId="0" borderId="1" xfId="1" applyBorder="1" applyAlignment="1">
      <alignment vertical="center"/>
    </xf>
    <xf numFmtId="49" fontId="12" fillId="0" borderId="9" xfId="1" applyNumberFormat="1" applyFont="1" applyBorder="1" applyAlignment="1">
      <alignment vertical="center"/>
    </xf>
    <xf numFmtId="3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/>
    <xf numFmtId="3" fontId="4" fillId="0" borderId="0" xfId="1" applyNumberFormat="1" applyFont="1"/>
    <xf numFmtId="3" fontId="2" fillId="0" borderId="0" xfId="1" applyNumberFormat="1" applyAlignment="1">
      <alignment horizontal="center" vertical="top"/>
    </xf>
    <xf numFmtId="3" fontId="7" fillId="2" borderId="0" xfId="1" applyNumberFormat="1" applyFont="1" applyFill="1" applyAlignment="1">
      <alignment vertical="center"/>
    </xf>
    <xf numFmtId="3" fontId="3" fillId="0" borderId="0" xfId="1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166" fontId="2" fillId="0" borderId="0" xfId="3" applyNumberFormat="1" applyFont="1" applyFill="1" applyBorder="1"/>
    <xf numFmtId="3" fontId="11" fillId="2" borderId="0" xfId="1" applyNumberFormat="1" applyFont="1" applyFill="1" applyAlignment="1">
      <alignment vertical="center"/>
    </xf>
    <xf numFmtId="49" fontId="2" fillId="2" borderId="9" xfId="1" applyNumberFormat="1" applyFill="1" applyBorder="1" applyAlignment="1">
      <alignment vertical="center"/>
    </xf>
    <xf numFmtId="3" fontId="2" fillId="2" borderId="0" xfId="1" applyNumberFormat="1" applyFill="1" applyAlignment="1">
      <alignment vertical="center"/>
    </xf>
    <xf numFmtId="0" fontId="2" fillId="2" borderId="0" xfId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49" fontId="2" fillId="0" borderId="0" xfId="1" applyNumberFormat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7" xfId="1" applyNumberFormat="1" applyFont="1" applyBorder="1" applyAlignment="1">
      <alignment vertical="center"/>
    </xf>
    <xf numFmtId="3" fontId="10" fillId="0" borderId="6" xfId="1" applyNumberFormat="1" applyFont="1" applyBorder="1" applyAlignment="1">
      <alignment vertical="center"/>
    </xf>
    <xf numFmtId="166" fontId="4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7" xfId="1" applyNumberFormat="1" applyBorder="1" applyAlignment="1">
      <alignment vertical="center"/>
    </xf>
    <xf numFmtId="3" fontId="2" fillId="0" borderId="1" xfId="1" applyNumberFormat="1" applyBorder="1" applyAlignment="1">
      <alignment vertical="center"/>
    </xf>
    <xf numFmtId="3" fontId="11" fillId="0" borderId="6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8" fillId="0" borderId="0" xfId="1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1" xfId="1" applyBorder="1" applyAlignment="1">
      <alignment vertical="center" wrapText="1"/>
    </xf>
    <xf numFmtId="3" fontId="16" fillId="0" borderId="9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0" fontId="14" fillId="0" borderId="0" xfId="0" applyFont="1"/>
    <xf numFmtId="167" fontId="4" fillId="0" borderId="0" xfId="1" applyNumberFormat="1" applyFont="1" applyAlignment="1">
      <alignment vertical="center"/>
    </xf>
    <xf numFmtId="3" fontId="2" fillId="0" borderId="9" xfId="1" applyNumberFormat="1" applyBorder="1" applyAlignment="1">
      <alignment vertical="center"/>
    </xf>
    <xf numFmtId="0" fontId="3" fillId="0" borderId="1" xfId="0" applyFont="1" applyBorder="1" applyAlignment="1">
      <alignment wrapText="1"/>
    </xf>
    <xf numFmtId="0" fontId="12" fillId="0" borderId="1" xfId="1" applyFont="1" applyBorder="1" applyAlignment="1">
      <alignment vertical="center" wrapText="1"/>
    </xf>
    <xf numFmtId="3" fontId="12" fillId="0" borderId="1" xfId="1" applyNumberFormat="1" applyFont="1" applyBorder="1" applyAlignment="1">
      <alignment vertical="center"/>
    </xf>
    <xf numFmtId="3" fontId="13" fillId="0" borderId="6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/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4" fontId="4" fillId="0" borderId="0" xfId="1" applyNumberFormat="1" applyFont="1" applyAlignment="1">
      <alignment vertic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wrapText="1"/>
    </xf>
    <xf numFmtId="3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 shrinkToFit="1"/>
    </xf>
    <xf numFmtId="3" fontId="4" fillId="0" borderId="1" xfId="1" applyNumberFormat="1" applyFont="1" applyBorder="1" applyAlignment="1">
      <alignment vertical="top"/>
    </xf>
    <xf numFmtId="0" fontId="4" fillId="0" borderId="1" xfId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3" fontId="4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4" fillId="0" borderId="2" xfId="1" applyFont="1" applyBorder="1" applyAlignment="1">
      <alignment vertical="top" wrapText="1"/>
    </xf>
    <xf numFmtId="3" fontId="2" fillId="0" borderId="2" xfId="1" applyNumberFormat="1" applyBorder="1" applyAlignment="1">
      <alignment vertical="center"/>
    </xf>
    <xf numFmtId="3" fontId="2" fillId="0" borderId="3" xfId="1" applyNumberFormat="1" applyBorder="1" applyAlignment="1">
      <alignment vertical="center"/>
    </xf>
    <xf numFmtId="3" fontId="9" fillId="0" borderId="6" xfId="1" applyNumberFormat="1" applyFont="1" applyBorder="1" applyAlignment="1">
      <alignment vertical="center"/>
    </xf>
    <xf numFmtId="3" fontId="2" fillId="0" borderId="0" xfId="1" applyNumberFormat="1" applyAlignment="1">
      <alignment vertical="top"/>
    </xf>
    <xf numFmtId="3" fontId="11" fillId="0" borderId="0" xfId="1" applyNumberFormat="1" applyFont="1"/>
    <xf numFmtId="3" fontId="11" fillId="0" borderId="0" xfId="1" applyNumberFormat="1" applyFont="1" applyAlignment="1">
      <alignment horizontal="right"/>
    </xf>
    <xf numFmtId="0" fontId="2" fillId="0" borderId="1" xfId="1" applyBorder="1" applyAlignment="1">
      <alignment vertical="top" wrapText="1" shrinkToFit="1"/>
    </xf>
    <xf numFmtId="3" fontId="2" fillId="0" borderId="1" xfId="1" applyNumberFormat="1" applyBorder="1" applyAlignment="1">
      <alignment vertical="top"/>
    </xf>
    <xf numFmtId="3" fontId="2" fillId="0" borderId="1" xfId="1" applyNumberFormat="1" applyBorder="1" applyAlignment="1">
      <alignment horizontal="right" vertical="center"/>
    </xf>
    <xf numFmtId="0" fontId="4" fillId="2" borderId="0" xfId="1" applyFont="1" applyFill="1" applyAlignment="1">
      <alignment horizontal="center" vertical="top"/>
    </xf>
    <xf numFmtId="3" fontId="2" fillId="0" borderId="0" xfId="1" applyNumberFormat="1" applyAlignment="1">
      <alignment horizontal="right" wrapText="1"/>
    </xf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3" fontId="4" fillId="0" borderId="2" xfId="1" applyNumberFormat="1" applyFont="1" applyBorder="1" applyAlignment="1">
      <alignment horizontal="center"/>
    </xf>
    <xf numFmtId="3" fontId="4" fillId="0" borderId="3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0" fontId="4" fillId="0" borderId="2" xfId="2" applyNumberFormat="1" applyFont="1" applyFill="1" applyBorder="1" applyAlignment="1">
      <alignment horizontal="center" vertical="top"/>
    </xf>
    <xf numFmtId="0" fontId="4" fillId="0" borderId="4" xfId="2" applyNumberFormat="1" applyFont="1" applyFill="1" applyBorder="1" applyAlignment="1">
      <alignment horizontal="center" vertical="top"/>
    </xf>
    <xf numFmtId="3" fontId="4" fillId="2" borderId="0" xfId="2" applyNumberFormat="1" applyFont="1" applyFill="1" applyAlignment="1">
      <alignment horizontal="center" vertical="top"/>
    </xf>
    <xf numFmtId="3" fontId="4" fillId="0" borderId="0" xfId="1" applyNumberFormat="1" applyFont="1" applyAlignment="1">
      <alignment horizontal="center"/>
    </xf>
  </cellXfs>
  <cellStyles count="4">
    <cellStyle name="Koma 2" xfId="2" xr:uid="{FF85AF18-1062-4A86-B834-A1F001ED9CE9}"/>
    <cellStyle name="Koma 3" xfId="3" xr:uid="{40A0B412-6789-4973-A75A-B4C542D4CC39}"/>
    <cellStyle name="Normaallaad 2" xfId="1" xr:uid="{F0590EE7-C2B5-4279-90EB-1BE9CE94FCF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FDC9-B2F8-4B8E-9222-F3DDA10C6ECB}">
  <sheetPr>
    <pageSetUpPr fitToPage="1"/>
  </sheetPr>
  <dimension ref="A1:Z64"/>
  <sheetViews>
    <sheetView tabSelected="1" zoomScale="96" zoomScaleNormal="96" zoomScalePageLayoutView="73" workbookViewId="0">
      <selection activeCell="I8" sqref="I8"/>
    </sheetView>
  </sheetViews>
  <sheetFormatPr defaultColWidth="9.1796875" defaultRowHeight="13" x14ac:dyDescent="0.3"/>
  <cols>
    <col min="1" max="1" width="7.54296875" style="1" customWidth="1"/>
    <col min="2" max="2" width="34" style="45" customWidth="1"/>
    <col min="3" max="3" width="15.1796875" style="3" customWidth="1"/>
    <col min="4" max="4" width="14.1796875" style="3" customWidth="1"/>
    <col min="5" max="5" width="15" style="3" customWidth="1"/>
    <col min="6" max="6" width="14.453125" style="3" bestFit="1" customWidth="1"/>
    <col min="7" max="7" width="14.453125" style="52" bestFit="1" customWidth="1"/>
    <col min="8" max="8" width="17.453125" style="3" customWidth="1"/>
    <col min="9" max="9" width="15.453125" style="8" customWidth="1"/>
    <col min="10" max="10" width="16.453125" style="3" customWidth="1"/>
    <col min="11" max="11" width="15.81640625" style="3" customWidth="1"/>
    <col min="12" max="12" width="13.453125" style="3" customWidth="1"/>
    <col min="13" max="13" width="16.1796875" style="3" customWidth="1"/>
    <col min="14" max="14" width="6.453125" style="3" customWidth="1"/>
    <col min="15" max="17" width="13.54296875" style="3" customWidth="1"/>
    <col min="18" max="18" width="14" style="1" customWidth="1"/>
    <col min="19" max="19" width="9" style="1" customWidth="1"/>
    <col min="20" max="20" width="15.54296875" style="1" customWidth="1"/>
    <col min="21" max="16384" width="9.1796875" style="1"/>
  </cols>
  <sheetData>
    <row r="1" spans="1:17" x14ac:dyDescent="0.3">
      <c r="C1" s="2"/>
      <c r="D1" s="2"/>
      <c r="E1" s="2"/>
      <c r="I1" s="3"/>
      <c r="J1" s="3" t="s">
        <v>70</v>
      </c>
    </row>
    <row r="2" spans="1:17" ht="32.25" customHeight="1" x14ac:dyDescent="0.25">
      <c r="C2" s="4"/>
      <c r="D2" s="4"/>
      <c r="E2" s="4"/>
      <c r="F2" s="4"/>
      <c r="G2" s="133" t="s">
        <v>71</v>
      </c>
      <c r="H2" s="133"/>
      <c r="I2" s="133"/>
      <c r="J2" s="133"/>
      <c r="L2" s="133"/>
      <c r="M2" s="133"/>
      <c r="N2" s="133"/>
      <c r="O2" s="133"/>
      <c r="P2" s="5"/>
      <c r="Q2" s="5"/>
    </row>
    <row r="3" spans="1:17" x14ac:dyDescent="0.3">
      <c r="C3" s="2"/>
      <c r="D3" s="6"/>
      <c r="E3" s="6"/>
      <c r="I3" s="3"/>
      <c r="J3" s="3" t="s">
        <v>60</v>
      </c>
    </row>
    <row r="4" spans="1:17" x14ac:dyDescent="0.3">
      <c r="C4" s="2"/>
      <c r="D4" s="2"/>
      <c r="F4" s="7"/>
      <c r="N4" s="1"/>
      <c r="O4" s="7"/>
      <c r="P4" s="7"/>
      <c r="Q4" s="7"/>
    </row>
    <row r="5" spans="1:17" x14ac:dyDescent="0.3">
      <c r="A5" s="9"/>
      <c r="C5" s="2"/>
      <c r="D5" s="2"/>
      <c r="N5" s="1"/>
    </row>
    <row r="6" spans="1:17" x14ac:dyDescent="0.3">
      <c r="A6" s="9"/>
      <c r="N6" s="1"/>
    </row>
    <row r="7" spans="1:17" x14ac:dyDescent="0.3">
      <c r="A7" s="9" t="s">
        <v>0</v>
      </c>
      <c r="N7" s="1"/>
    </row>
    <row r="8" spans="1:17" x14ac:dyDescent="0.3">
      <c r="N8" s="1"/>
    </row>
    <row r="9" spans="1:17" x14ac:dyDescent="0.3">
      <c r="A9" s="10" t="s">
        <v>68</v>
      </c>
      <c r="C9" s="1"/>
      <c r="D9" s="1"/>
      <c r="E9" s="1"/>
      <c r="F9" s="1"/>
      <c r="G9" s="53"/>
      <c r="H9" s="1"/>
      <c r="I9" s="11"/>
      <c r="J9" s="46"/>
      <c r="K9" s="46"/>
      <c r="L9" s="46"/>
      <c r="M9" s="1"/>
      <c r="N9" s="1"/>
      <c r="O9" s="1"/>
      <c r="P9" s="1"/>
      <c r="Q9" s="1"/>
    </row>
    <row r="10" spans="1:17" x14ac:dyDescent="0.3">
      <c r="A10" s="10" t="s">
        <v>61</v>
      </c>
      <c r="C10" s="1"/>
      <c r="D10" s="1"/>
      <c r="E10" s="1"/>
      <c r="F10" s="1"/>
      <c r="G10" s="53"/>
      <c r="H10" s="1"/>
      <c r="I10" s="11"/>
      <c r="J10" s="46"/>
      <c r="K10" s="46"/>
      <c r="L10" s="46"/>
      <c r="M10" s="1"/>
      <c r="N10" s="1"/>
      <c r="O10" s="1"/>
      <c r="P10" s="1"/>
      <c r="Q10" s="1"/>
    </row>
    <row r="11" spans="1:17" x14ac:dyDescent="0.3">
      <c r="A11" s="12" t="s">
        <v>62</v>
      </c>
      <c r="C11" s="1"/>
      <c r="D11" s="1"/>
      <c r="E11" s="1"/>
      <c r="F11" s="1"/>
      <c r="G11" s="53"/>
      <c r="H11" s="1"/>
      <c r="I11" s="11"/>
      <c r="J11" s="46"/>
      <c r="K11" s="46"/>
      <c r="L11" s="46"/>
      <c r="M11" s="1"/>
      <c r="N11" s="1"/>
      <c r="O11" s="1"/>
      <c r="P11" s="1"/>
      <c r="Q11" s="1"/>
    </row>
    <row r="12" spans="1:17" x14ac:dyDescent="0.3">
      <c r="A12" s="10"/>
    </row>
    <row r="13" spans="1:17" ht="15" customHeight="1" x14ac:dyDescent="0.3">
      <c r="A13" s="134" t="s">
        <v>1</v>
      </c>
      <c r="B13" s="135" t="s">
        <v>2</v>
      </c>
      <c r="C13" s="136" t="s">
        <v>3</v>
      </c>
      <c r="D13" s="137"/>
      <c r="E13" s="137"/>
      <c r="F13" s="138"/>
      <c r="G13" s="54"/>
      <c r="H13" s="68"/>
      <c r="I13" s="69"/>
      <c r="J13" s="142"/>
      <c r="K13" s="142"/>
      <c r="L13" s="142"/>
    </row>
    <row r="14" spans="1:17" s="15" customFormat="1" x14ac:dyDescent="0.3">
      <c r="A14" s="134"/>
      <c r="B14" s="135"/>
      <c r="C14" s="13">
        <v>2022</v>
      </c>
      <c r="D14" s="13">
        <v>2023</v>
      </c>
      <c r="E14" s="13" t="s">
        <v>4</v>
      </c>
      <c r="F14" s="14" t="s">
        <v>5</v>
      </c>
      <c r="G14" s="50"/>
      <c r="J14" s="70"/>
      <c r="K14" s="70"/>
      <c r="L14" s="70"/>
    </row>
    <row r="15" spans="1:17" s="15" customFormat="1" ht="27" customHeight="1" x14ac:dyDescent="0.3">
      <c r="A15" s="134"/>
      <c r="B15" s="135"/>
      <c r="C15" s="16" t="s">
        <v>6</v>
      </c>
      <c r="D15" s="16" t="s">
        <v>6</v>
      </c>
      <c r="E15" s="17" t="s">
        <v>6</v>
      </c>
      <c r="F15" s="18" t="s">
        <v>6</v>
      </c>
      <c r="G15" s="50"/>
      <c r="J15" s="70"/>
      <c r="K15" s="70"/>
      <c r="L15" s="70"/>
    </row>
    <row r="16" spans="1:17" s="20" customFormat="1" x14ac:dyDescent="0.25">
      <c r="A16" s="19">
        <v>1</v>
      </c>
      <c r="B16" s="19">
        <v>2</v>
      </c>
      <c r="C16" s="47">
        <v>3</v>
      </c>
      <c r="D16" s="59">
        <v>4</v>
      </c>
      <c r="E16" s="55">
        <v>5</v>
      </c>
      <c r="F16" s="60">
        <v>6</v>
      </c>
      <c r="G16" s="51"/>
      <c r="J16" s="71"/>
      <c r="K16" s="71"/>
      <c r="L16" s="71"/>
    </row>
    <row r="17" spans="1:26" s="23" customFormat="1" ht="13.5" customHeight="1" x14ac:dyDescent="0.35">
      <c r="A17" s="21" t="s">
        <v>7</v>
      </c>
      <c r="B17" s="83" t="s">
        <v>8</v>
      </c>
      <c r="C17" s="84">
        <f>SUM(C18+C21+C27+C32)</f>
        <v>0</v>
      </c>
      <c r="D17" s="84">
        <f t="shared" ref="D17:E17" si="0">SUM(D18+D21+D27+D32)</f>
        <v>1565170</v>
      </c>
      <c r="E17" s="84">
        <f t="shared" si="0"/>
        <v>9553808</v>
      </c>
      <c r="F17" s="84">
        <f>SUM(C17:E17)</f>
        <v>11118978</v>
      </c>
      <c r="G17" s="85"/>
      <c r="H17" s="86"/>
      <c r="I17" s="86"/>
      <c r="J17" s="25"/>
      <c r="K17" s="25"/>
      <c r="L17" s="26"/>
    </row>
    <row r="18" spans="1:26" s="23" customFormat="1" ht="13.5" customHeight="1" x14ac:dyDescent="0.35">
      <c r="A18" s="24" t="s">
        <v>9</v>
      </c>
      <c r="B18" s="83" t="s">
        <v>63</v>
      </c>
      <c r="C18" s="84">
        <f>SUM(C19:C20)</f>
        <v>0</v>
      </c>
      <c r="D18" s="84">
        <f>SUM(D19:D20)</f>
        <v>50170</v>
      </c>
      <c r="E18" s="84">
        <f>SUM(E19:E20)</f>
        <v>246210</v>
      </c>
      <c r="F18" s="84">
        <f t="shared" ref="F18:F39" si="1">SUM(C18:E18)</f>
        <v>296380</v>
      </c>
      <c r="G18" s="85"/>
      <c r="H18" s="86"/>
      <c r="I18" s="86"/>
      <c r="J18" s="25"/>
      <c r="K18" s="25"/>
      <c r="L18" s="26"/>
    </row>
    <row r="19" spans="1:26" s="23" customFormat="1" ht="25" customHeight="1" x14ac:dyDescent="0.35">
      <c r="A19" s="24" t="s">
        <v>51</v>
      </c>
      <c r="B19" s="87" t="s">
        <v>52</v>
      </c>
      <c r="C19" s="88">
        <v>0</v>
      </c>
      <c r="D19" s="88">
        <v>48170</v>
      </c>
      <c r="E19" s="88">
        <v>212210</v>
      </c>
      <c r="F19" s="84">
        <f t="shared" si="1"/>
        <v>260380</v>
      </c>
      <c r="G19" s="85"/>
      <c r="H19" s="86"/>
      <c r="I19" s="86"/>
      <c r="J19" s="25"/>
      <c r="K19" s="25"/>
      <c r="L19" s="26"/>
    </row>
    <row r="20" spans="1:26" s="23" customFormat="1" x14ac:dyDescent="0.35">
      <c r="A20" s="77" t="s">
        <v>64</v>
      </c>
      <c r="B20" s="87" t="s">
        <v>53</v>
      </c>
      <c r="C20" s="89">
        <v>0</v>
      </c>
      <c r="D20" s="89">
        <v>2000</v>
      </c>
      <c r="E20" s="89">
        <v>34000</v>
      </c>
      <c r="F20" s="84">
        <f t="shared" si="1"/>
        <v>36000</v>
      </c>
      <c r="G20" s="90"/>
      <c r="H20" s="26"/>
      <c r="J20" s="26"/>
      <c r="K20" s="78"/>
      <c r="L20" s="26"/>
    </row>
    <row r="21" spans="1:26" s="23" customFormat="1" ht="24" customHeight="1" x14ac:dyDescent="0.35">
      <c r="A21" s="24" t="s">
        <v>10</v>
      </c>
      <c r="B21" s="83" t="s">
        <v>67</v>
      </c>
      <c r="C21" s="91">
        <f>SUM(C22:C26)</f>
        <v>0</v>
      </c>
      <c r="D21" s="91">
        <f>SUM(D22:D26)</f>
        <v>477200</v>
      </c>
      <c r="E21" s="91">
        <f>SUM(E22:E26)</f>
        <v>3222603</v>
      </c>
      <c r="F21" s="84">
        <f t="shared" si="1"/>
        <v>3699803</v>
      </c>
      <c r="G21" s="92"/>
      <c r="H21" s="25"/>
      <c r="I21" s="22"/>
      <c r="J21" s="93"/>
      <c r="K21" s="72"/>
      <c r="L21" s="26"/>
    </row>
    <row r="22" spans="1:26" s="22" customFormat="1" ht="15" customHeight="1" x14ac:dyDescent="0.35">
      <c r="A22" s="61" t="s">
        <v>11</v>
      </c>
      <c r="B22" s="87" t="s">
        <v>54</v>
      </c>
      <c r="C22" s="89">
        <v>0</v>
      </c>
      <c r="D22" s="89">
        <v>75920</v>
      </c>
      <c r="E22" s="89">
        <v>281090</v>
      </c>
      <c r="F22" s="84">
        <f t="shared" si="1"/>
        <v>357010</v>
      </c>
      <c r="G22" s="94"/>
      <c r="H22" s="26"/>
      <c r="I22" s="23"/>
      <c r="J22" s="25"/>
      <c r="K22" s="25"/>
      <c r="L22" s="25"/>
    </row>
    <row r="23" spans="1:26" s="81" customFormat="1" ht="17.5" customHeight="1" x14ac:dyDescent="0.35">
      <c r="A23" s="77" t="s">
        <v>12</v>
      </c>
      <c r="B23" s="95" t="s">
        <v>55</v>
      </c>
      <c r="C23" s="96">
        <v>0</v>
      </c>
      <c r="D23" s="96">
        <v>17280</v>
      </c>
      <c r="E23" s="96">
        <v>88216</v>
      </c>
      <c r="F23" s="84">
        <f t="shared" si="1"/>
        <v>105496</v>
      </c>
      <c r="G23" s="97"/>
      <c r="H23" s="23"/>
      <c r="I23" s="23"/>
      <c r="J23" s="25"/>
      <c r="K23" s="80"/>
      <c r="L23" s="80"/>
    </row>
    <row r="24" spans="1:26" s="62" customFormat="1" ht="38" x14ac:dyDescent="0.3">
      <c r="A24" s="61" t="s">
        <v>14</v>
      </c>
      <c r="B24" s="119" t="s">
        <v>13</v>
      </c>
      <c r="C24" s="89">
        <v>0</v>
      </c>
      <c r="D24" s="89">
        <f>100000*1.2+24000</f>
        <v>144000</v>
      </c>
      <c r="E24" s="89">
        <v>1133297</v>
      </c>
      <c r="F24" s="84">
        <f t="shared" si="1"/>
        <v>1277297</v>
      </c>
      <c r="G24" s="97"/>
      <c r="H24" s="98"/>
      <c r="I24" s="26"/>
      <c r="J24" s="73"/>
      <c r="K24" s="73"/>
      <c r="L24" s="74"/>
    </row>
    <row r="25" spans="1:26" s="62" customFormat="1" ht="25.5" customHeight="1" x14ac:dyDescent="0.35">
      <c r="A25" s="61" t="s">
        <v>16</v>
      </c>
      <c r="B25" s="87" t="s">
        <v>15</v>
      </c>
      <c r="C25" s="89">
        <v>0</v>
      </c>
      <c r="D25" s="89">
        <f>(300000-100000)*1.2</f>
        <v>240000</v>
      </c>
      <c r="E25" s="89">
        <f>(500000+100000)*1.2</f>
        <v>720000</v>
      </c>
      <c r="F25" s="84">
        <f t="shared" si="1"/>
        <v>960000</v>
      </c>
      <c r="G25" s="97"/>
      <c r="I25" s="26"/>
      <c r="J25" s="26"/>
      <c r="K25" s="26"/>
      <c r="L25" s="74"/>
    </row>
    <row r="26" spans="1:26" s="62" customFormat="1" ht="25.5" customHeight="1" x14ac:dyDescent="0.35">
      <c r="A26" s="61" t="s">
        <v>50</v>
      </c>
      <c r="B26" s="87" t="s">
        <v>17</v>
      </c>
      <c r="C26" s="89">
        <v>0</v>
      </c>
      <c r="D26" s="89">
        <v>0</v>
      </c>
      <c r="E26" s="89">
        <f>1000000</f>
        <v>1000000</v>
      </c>
      <c r="F26" s="84">
        <f t="shared" si="1"/>
        <v>1000000</v>
      </c>
      <c r="G26" s="97"/>
      <c r="H26" s="74"/>
      <c r="I26" s="26"/>
      <c r="J26" s="26"/>
      <c r="K26" s="26"/>
      <c r="L26" s="74"/>
    </row>
    <row r="27" spans="1:26" s="64" customFormat="1" x14ac:dyDescent="0.35">
      <c r="A27" s="27" t="s">
        <v>18</v>
      </c>
      <c r="B27" s="83" t="s">
        <v>66</v>
      </c>
      <c r="C27" s="91">
        <f>SUM(C29:C31)</f>
        <v>0</v>
      </c>
      <c r="D27" s="91">
        <f>SUM(D28:D31)</f>
        <v>17280</v>
      </c>
      <c r="E27" s="91">
        <f>SUM(E28:E31)</f>
        <v>2783250</v>
      </c>
      <c r="F27" s="84">
        <f t="shared" si="1"/>
        <v>2800530</v>
      </c>
      <c r="G27" s="92"/>
      <c r="H27" s="99"/>
      <c r="I27" s="23"/>
      <c r="J27" s="26"/>
      <c r="K27" s="26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63"/>
    </row>
    <row r="28" spans="1:26" s="23" customFormat="1" x14ac:dyDescent="0.35">
      <c r="A28" s="28" t="s">
        <v>19</v>
      </c>
      <c r="B28" s="87" t="s">
        <v>54</v>
      </c>
      <c r="C28" s="100">
        <v>0</v>
      </c>
      <c r="D28" s="100">
        <v>0</v>
      </c>
      <c r="E28" s="100">
        <v>258450</v>
      </c>
      <c r="F28" s="84">
        <f t="shared" si="1"/>
        <v>258450</v>
      </c>
      <c r="G28" s="92"/>
      <c r="H28" s="99"/>
      <c r="J28" s="26"/>
      <c r="K28" s="26"/>
      <c r="L28" s="26"/>
    </row>
    <row r="29" spans="1:26" s="79" customFormat="1" x14ac:dyDescent="0.25">
      <c r="A29" s="77" t="s">
        <v>20</v>
      </c>
      <c r="B29" s="95" t="s">
        <v>55</v>
      </c>
      <c r="C29" s="96"/>
      <c r="D29" s="96">
        <v>17280</v>
      </c>
      <c r="E29" s="100">
        <v>88216</v>
      </c>
      <c r="F29" s="84">
        <f t="shared" si="1"/>
        <v>105496</v>
      </c>
      <c r="G29" s="97"/>
      <c r="H29" s="75"/>
      <c r="I29" s="23"/>
      <c r="J29" s="26"/>
      <c r="K29" s="78"/>
      <c r="L29" s="78"/>
    </row>
    <row r="30" spans="1:26" s="23" customFormat="1" ht="25" x14ac:dyDescent="0.25">
      <c r="A30" s="82" t="s">
        <v>21</v>
      </c>
      <c r="B30" s="119" t="s">
        <v>69</v>
      </c>
      <c r="C30" s="89">
        <v>0</v>
      </c>
      <c r="D30" s="89">
        <v>0</v>
      </c>
      <c r="E30" s="89">
        <v>720000</v>
      </c>
      <c r="F30" s="84">
        <f t="shared" si="1"/>
        <v>720000</v>
      </c>
      <c r="G30" s="97"/>
      <c r="H30" s="75"/>
      <c r="J30" s="26"/>
      <c r="K30" s="26"/>
      <c r="L30" s="26"/>
    </row>
    <row r="31" spans="1:26" s="23" customFormat="1" x14ac:dyDescent="0.25">
      <c r="A31" s="61" t="s">
        <v>56</v>
      </c>
      <c r="B31" s="101" t="s">
        <v>22</v>
      </c>
      <c r="C31" s="89">
        <v>0</v>
      </c>
      <c r="D31" s="89">
        <v>0</v>
      </c>
      <c r="E31" s="89">
        <v>1716584</v>
      </c>
      <c r="F31" s="84">
        <f t="shared" si="1"/>
        <v>1716584</v>
      </c>
      <c r="G31" s="97"/>
      <c r="J31" s="26"/>
      <c r="K31" s="26"/>
      <c r="L31" s="26"/>
    </row>
    <row r="32" spans="1:26" s="67" customFormat="1" ht="39" x14ac:dyDescent="0.35">
      <c r="A32" s="65" t="s">
        <v>23</v>
      </c>
      <c r="B32" s="102" t="s">
        <v>24</v>
      </c>
      <c r="C32" s="103">
        <f>SUM(C34:C36)</f>
        <v>0</v>
      </c>
      <c r="D32" s="103">
        <f>SUM(D33:D36)</f>
        <v>1020520</v>
      </c>
      <c r="E32" s="103">
        <f>SUM(E33:E36)</f>
        <v>3301745</v>
      </c>
      <c r="F32" s="84">
        <f t="shared" si="1"/>
        <v>4322265</v>
      </c>
      <c r="G32" s="104"/>
      <c r="H32" s="66"/>
      <c r="J32" s="66"/>
      <c r="K32" s="66"/>
      <c r="L32" s="66"/>
      <c r="O32" s="66"/>
    </row>
    <row r="33" spans="1:15" s="67" customFormat="1" x14ac:dyDescent="0.35">
      <c r="A33" s="65" t="s">
        <v>25</v>
      </c>
      <c r="B33" s="95" t="s">
        <v>54</v>
      </c>
      <c r="C33" s="89">
        <v>0</v>
      </c>
      <c r="D33" s="89">
        <v>157480</v>
      </c>
      <c r="E33" s="89">
        <v>678980</v>
      </c>
      <c r="F33" s="84">
        <f>SUM(C33:E33)</f>
        <v>836460</v>
      </c>
      <c r="G33" s="104"/>
      <c r="H33" s="66"/>
      <c r="J33" s="66"/>
      <c r="K33" s="66"/>
      <c r="L33" s="66"/>
      <c r="O33" s="66"/>
    </row>
    <row r="34" spans="1:15" s="79" customFormat="1" x14ac:dyDescent="0.35">
      <c r="A34" s="77" t="s">
        <v>48</v>
      </c>
      <c r="B34" s="95" t="s">
        <v>59</v>
      </c>
      <c r="C34" s="89">
        <v>0</v>
      </c>
      <c r="D34" s="89">
        <v>23040</v>
      </c>
      <c r="E34" s="89">
        <v>117622</v>
      </c>
      <c r="F34" s="84">
        <f t="shared" si="1"/>
        <v>140662</v>
      </c>
      <c r="G34" s="85"/>
      <c r="H34" s="26"/>
      <c r="I34" s="23"/>
      <c r="J34" s="26"/>
      <c r="K34" s="78"/>
      <c r="L34" s="78"/>
      <c r="O34" s="78"/>
    </row>
    <row r="35" spans="1:15" s="79" customFormat="1" x14ac:dyDescent="0.35">
      <c r="A35" s="77" t="s">
        <v>49</v>
      </c>
      <c r="B35" s="95" t="s">
        <v>58</v>
      </c>
      <c r="C35" s="89">
        <v>0</v>
      </c>
      <c r="D35" s="89">
        <f>240000+600000</f>
        <v>840000</v>
      </c>
      <c r="E35" s="89">
        <v>1665143</v>
      </c>
      <c r="F35" s="84">
        <f t="shared" si="1"/>
        <v>2505143</v>
      </c>
      <c r="G35" s="85"/>
      <c r="H35" s="26"/>
      <c r="I35" s="23"/>
      <c r="J35" s="26"/>
      <c r="K35" s="78"/>
      <c r="L35" s="78"/>
      <c r="O35" s="78"/>
    </row>
    <row r="36" spans="1:15" s="23" customFormat="1" ht="37.5" x14ac:dyDescent="0.3">
      <c r="A36" s="28" t="s">
        <v>57</v>
      </c>
      <c r="B36" s="105" t="s">
        <v>26</v>
      </c>
      <c r="C36" s="89">
        <v>0</v>
      </c>
      <c r="D36" s="89">
        <v>0</v>
      </c>
      <c r="E36" s="89">
        <f>700000*1.2</f>
        <v>840000</v>
      </c>
      <c r="F36" s="84">
        <f t="shared" si="1"/>
        <v>840000</v>
      </c>
      <c r="G36" s="85"/>
      <c r="H36" s="106"/>
      <c r="I36" s="106"/>
      <c r="J36" s="106"/>
      <c r="K36" s="26"/>
      <c r="L36" s="26"/>
    </row>
    <row r="37" spans="1:15" s="22" customFormat="1" ht="14.25" customHeight="1" x14ac:dyDescent="0.3">
      <c r="A37" s="27" t="s">
        <v>27</v>
      </c>
      <c r="B37" s="107" t="s">
        <v>28</v>
      </c>
      <c r="C37" s="91">
        <f>C39*0.15</f>
        <v>0</v>
      </c>
      <c r="D37" s="91">
        <f t="shared" ref="D37:E37" si="2">D39*0.15</f>
        <v>50875.5</v>
      </c>
      <c r="E37" s="91">
        <f t="shared" si="2"/>
        <v>258717.59999999998</v>
      </c>
      <c r="F37" s="84">
        <f t="shared" si="1"/>
        <v>309593.09999999998</v>
      </c>
      <c r="G37" s="90"/>
      <c r="H37" s="120"/>
      <c r="I37" s="121"/>
      <c r="J37" s="121"/>
      <c r="K37" s="25"/>
      <c r="L37" s="25"/>
    </row>
    <row r="38" spans="1:15" s="29" customFormat="1" ht="14" x14ac:dyDescent="0.3">
      <c r="A38" s="21" t="s">
        <v>29</v>
      </c>
      <c r="B38" s="108" t="s">
        <v>30</v>
      </c>
      <c r="C38" s="91">
        <f>C37+C17</f>
        <v>0</v>
      </c>
      <c r="D38" s="91">
        <f t="shared" ref="D38" si="3">D37+D17</f>
        <v>1616045.5</v>
      </c>
      <c r="E38" s="91">
        <f>E37+E17</f>
        <v>9812525.5999999996</v>
      </c>
      <c r="F38" s="84">
        <f t="shared" si="1"/>
        <v>11428571.1</v>
      </c>
      <c r="G38" s="90"/>
      <c r="H38" s="120"/>
      <c r="I38" s="121"/>
      <c r="J38" s="121"/>
      <c r="K38" s="76"/>
      <c r="L38" s="76"/>
    </row>
    <row r="39" spans="1:15" s="22" customFormat="1" ht="14" x14ac:dyDescent="0.3">
      <c r="A39" s="27" t="s">
        <v>31</v>
      </c>
      <c r="B39" s="109" t="s">
        <v>32</v>
      </c>
      <c r="C39" s="91">
        <f>C19+C22+C23+C28+C29+C33+C34</f>
        <v>0</v>
      </c>
      <c r="D39" s="91">
        <f>D19+D22+D23+D28+D29+D33+D34</f>
        <v>339170</v>
      </c>
      <c r="E39" s="91">
        <f>E19+E22+E23+E28+E29+E33+E34</f>
        <v>1724784</v>
      </c>
      <c r="F39" s="84">
        <f t="shared" si="1"/>
        <v>2063954</v>
      </c>
      <c r="G39" s="90"/>
      <c r="H39" s="121"/>
      <c r="I39" s="121"/>
      <c r="J39" s="121"/>
      <c r="K39" s="25"/>
      <c r="L39" s="25"/>
    </row>
    <row r="40" spans="1:15" s="22" customFormat="1" ht="14" x14ac:dyDescent="0.3">
      <c r="A40" s="27" t="s">
        <v>33</v>
      </c>
      <c r="B40" s="109" t="s">
        <v>34</v>
      </c>
      <c r="C40" s="91">
        <f>SUM(C41-C38)</f>
        <v>11428571</v>
      </c>
      <c r="D40" s="91">
        <f>SUM(C40-D38)</f>
        <v>9812525.5</v>
      </c>
      <c r="E40" s="91">
        <f>SUM(D40-E38)</f>
        <v>-9.999999962747097E-2</v>
      </c>
      <c r="F40" s="84"/>
      <c r="G40" s="94"/>
      <c r="H40" s="121"/>
      <c r="I40" s="121"/>
      <c r="J40" s="121"/>
      <c r="K40" s="25"/>
      <c r="L40" s="25"/>
    </row>
    <row r="41" spans="1:15" s="23" customFormat="1" ht="14.25" customHeight="1" x14ac:dyDescent="0.35">
      <c r="A41" s="27" t="s">
        <v>35</v>
      </c>
      <c r="B41" s="122" t="s">
        <v>36</v>
      </c>
      <c r="C41" s="89">
        <v>11428571</v>
      </c>
      <c r="D41" s="123"/>
      <c r="E41" s="124"/>
      <c r="F41" s="124"/>
      <c r="G41" s="125"/>
      <c r="H41" s="110"/>
      <c r="I41" s="22"/>
      <c r="J41" s="25"/>
      <c r="K41" s="25"/>
      <c r="L41" s="25"/>
    </row>
    <row r="42" spans="1:15" s="23" customFormat="1" ht="14.25" customHeight="1" x14ac:dyDescent="0.35">
      <c r="A42" s="31"/>
      <c r="B42" s="111"/>
      <c r="C42" s="25"/>
      <c r="D42" s="26"/>
      <c r="E42" s="26"/>
      <c r="G42" s="94"/>
      <c r="J42" s="26"/>
      <c r="K42" s="26"/>
      <c r="L42" s="26"/>
      <c r="N42" s="30"/>
    </row>
    <row r="43" spans="1:15" s="1" customFormat="1" x14ac:dyDescent="0.3">
      <c r="C43" s="126"/>
      <c r="D43" s="126"/>
      <c r="E43" s="126"/>
      <c r="G43" s="127"/>
      <c r="J43" s="46"/>
      <c r="K43" s="46"/>
      <c r="L43" s="46"/>
    </row>
    <row r="44" spans="1:15" s="1" customFormat="1" x14ac:dyDescent="0.3">
      <c r="A44" s="32" t="s">
        <v>37</v>
      </c>
      <c r="B44" s="112"/>
      <c r="C44" s="3"/>
      <c r="D44" s="3"/>
      <c r="E44" s="3"/>
      <c r="F44" s="3"/>
      <c r="G44" s="128"/>
      <c r="H44" s="3"/>
      <c r="I44" s="3"/>
      <c r="J44" s="3"/>
      <c r="K44" s="3"/>
      <c r="L44" s="3"/>
      <c r="M44" s="3"/>
      <c r="N44" s="3"/>
      <c r="O44" s="3"/>
    </row>
    <row r="45" spans="1:15" s="1" customFormat="1" ht="24" customHeight="1" x14ac:dyDescent="0.3">
      <c r="A45" s="10"/>
      <c r="B45" s="45"/>
      <c r="C45" s="3"/>
      <c r="D45" s="3"/>
      <c r="E45" s="3"/>
      <c r="F45" s="3"/>
      <c r="G45" s="128"/>
      <c r="H45" s="3"/>
      <c r="I45" s="3"/>
      <c r="J45" s="3"/>
      <c r="K45" s="3"/>
      <c r="L45" s="3"/>
      <c r="M45" s="3"/>
      <c r="N45" s="3"/>
      <c r="O45" s="3"/>
    </row>
    <row r="46" spans="1:15" s="20" customFormat="1" x14ac:dyDescent="0.35">
      <c r="A46" s="33"/>
      <c r="B46" s="17" t="s">
        <v>3</v>
      </c>
      <c r="C46" s="139">
        <v>2022</v>
      </c>
      <c r="D46" s="140"/>
      <c r="E46" s="139">
        <v>2023</v>
      </c>
      <c r="F46" s="140"/>
      <c r="G46" s="139" t="s">
        <v>4</v>
      </c>
      <c r="H46" s="140"/>
      <c r="I46" s="139"/>
      <c r="J46" s="140"/>
      <c r="K46" s="141"/>
      <c r="L46" s="141"/>
      <c r="M46" s="34"/>
      <c r="N46" s="34"/>
    </row>
    <row r="47" spans="1:15" s="20" customFormat="1" ht="12.75" customHeight="1" x14ac:dyDescent="0.35">
      <c r="A47" s="17" t="s">
        <v>1</v>
      </c>
      <c r="B47" s="17" t="s">
        <v>38</v>
      </c>
      <c r="C47" s="17" t="s">
        <v>39</v>
      </c>
      <c r="D47" s="17" t="s">
        <v>40</v>
      </c>
      <c r="E47" s="17" t="s">
        <v>39</v>
      </c>
      <c r="F47" s="17" t="s">
        <v>40</v>
      </c>
      <c r="G47" s="17" t="s">
        <v>39</v>
      </c>
      <c r="H47" s="17" t="s">
        <v>40</v>
      </c>
      <c r="I47" s="17" t="s">
        <v>41</v>
      </c>
      <c r="J47" s="113"/>
      <c r="K47" s="56"/>
      <c r="L47" s="56"/>
      <c r="M47" s="132"/>
      <c r="N47" s="132"/>
    </row>
    <row r="48" spans="1:15" s="12" customFormat="1" ht="14.25" customHeight="1" x14ac:dyDescent="0.3">
      <c r="A48" s="35">
        <v>1</v>
      </c>
      <c r="B48" s="114" t="s">
        <v>42</v>
      </c>
      <c r="C48" s="115">
        <f>C38</f>
        <v>0</v>
      </c>
      <c r="D48" s="115"/>
      <c r="E48" s="115">
        <f>D38</f>
        <v>1616045.5</v>
      </c>
      <c r="F48" s="115"/>
      <c r="G48" s="115">
        <f>E38</f>
        <v>9812525.5999999996</v>
      </c>
      <c r="H48" s="115"/>
      <c r="I48" s="115">
        <f>SUM(C48,E48,G48)</f>
        <v>11428571.1</v>
      </c>
      <c r="J48" s="115"/>
      <c r="K48" s="57"/>
      <c r="L48" s="41"/>
      <c r="M48" s="37"/>
      <c r="N48" s="38"/>
    </row>
    <row r="49" spans="1:17" s="12" customFormat="1" ht="14.25" customHeight="1" x14ac:dyDescent="0.35">
      <c r="A49" s="35">
        <v>2</v>
      </c>
      <c r="B49" s="116" t="s">
        <v>43</v>
      </c>
      <c r="C49" s="115">
        <f>C50+C51</f>
        <v>0</v>
      </c>
      <c r="D49" s="115">
        <f>D50+D51</f>
        <v>100</v>
      </c>
      <c r="E49" s="115">
        <f>E50+E51</f>
        <v>1616045.5</v>
      </c>
      <c r="F49" s="115">
        <f>E49/E48*100</f>
        <v>100</v>
      </c>
      <c r="G49" s="115">
        <f>G50+G51</f>
        <v>9812525.5999999996</v>
      </c>
      <c r="H49" s="115">
        <f>G49/G48*100</f>
        <v>100</v>
      </c>
      <c r="I49" s="115">
        <f>SUM(C49,E49,G49)</f>
        <v>11428571.1</v>
      </c>
      <c r="J49" s="115">
        <v>100</v>
      </c>
      <c r="K49" s="39"/>
      <c r="L49" s="39"/>
      <c r="M49" s="37"/>
      <c r="N49" s="39"/>
    </row>
    <row r="50" spans="1:17" s="12" customFormat="1" ht="13.5" customHeight="1" x14ac:dyDescent="0.35">
      <c r="A50" s="40" t="s">
        <v>44</v>
      </c>
      <c r="B50" s="129" t="s">
        <v>65</v>
      </c>
      <c r="C50" s="130">
        <f>C48*70/100</f>
        <v>0</v>
      </c>
      <c r="D50" s="130">
        <v>70</v>
      </c>
      <c r="E50" s="130">
        <f>E48*70/100</f>
        <v>1131231.8500000001</v>
      </c>
      <c r="F50" s="130">
        <v>70</v>
      </c>
      <c r="G50" s="130">
        <f>G48*70/100</f>
        <v>6868767.9199999999</v>
      </c>
      <c r="H50" s="130">
        <v>70</v>
      </c>
      <c r="I50" s="115">
        <f>SUM(C50,E50,G50)</f>
        <v>7999999.7699999996</v>
      </c>
      <c r="J50" s="130">
        <v>70</v>
      </c>
      <c r="K50" s="41"/>
      <c r="L50" s="41"/>
      <c r="M50" s="36"/>
      <c r="N50" s="41"/>
    </row>
    <row r="51" spans="1:17" s="12" customFormat="1" ht="15" customHeight="1" x14ac:dyDescent="0.35">
      <c r="A51" s="40" t="s">
        <v>45</v>
      </c>
      <c r="B51" s="117" t="s">
        <v>46</v>
      </c>
      <c r="C51" s="130">
        <f>C48*30/100</f>
        <v>0</v>
      </c>
      <c r="D51" s="131">
        <v>30</v>
      </c>
      <c r="E51" s="130">
        <f>E48*30/100</f>
        <v>484813.65</v>
      </c>
      <c r="F51" s="130">
        <f>E51/E48*100</f>
        <v>30</v>
      </c>
      <c r="G51" s="130">
        <f>G48*30/100</f>
        <v>2943757.68</v>
      </c>
      <c r="H51" s="130">
        <f>G51/G48*100</f>
        <v>30.000000000000004</v>
      </c>
      <c r="I51" s="115">
        <f>SUM(C51,E51,G51)</f>
        <v>3428571.33</v>
      </c>
      <c r="J51" s="130">
        <v>30</v>
      </c>
      <c r="K51" s="41"/>
      <c r="L51" s="41"/>
      <c r="M51" s="36"/>
      <c r="N51" s="41"/>
    </row>
    <row r="52" spans="1:17" s="12" customFormat="1" ht="18" customHeight="1" x14ac:dyDescent="0.35">
      <c r="A52" s="35">
        <v>3</v>
      </c>
      <c r="B52" s="116" t="s">
        <v>47</v>
      </c>
      <c r="C52" s="115">
        <v>0</v>
      </c>
      <c r="D52" s="118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39"/>
      <c r="L52" s="39"/>
      <c r="M52" s="39"/>
      <c r="N52" s="39"/>
    </row>
    <row r="53" spans="1:17" x14ac:dyDescent="0.3">
      <c r="A53" s="32"/>
      <c r="B53" s="48"/>
      <c r="C53" s="42"/>
      <c r="D53" s="43"/>
      <c r="E53" s="43"/>
      <c r="F53" s="1"/>
      <c r="G53" s="53"/>
      <c r="H53" s="1"/>
      <c r="I53" s="44"/>
      <c r="J53" s="58"/>
      <c r="K53" s="43"/>
      <c r="L53" s="43"/>
      <c r="M53" s="43"/>
      <c r="N53" s="43"/>
      <c r="O53" s="43"/>
      <c r="P53" s="43"/>
      <c r="Q53" s="43"/>
    </row>
    <row r="54" spans="1:17" x14ac:dyDescent="0.3">
      <c r="A54" s="32"/>
      <c r="B54" s="48"/>
      <c r="C54" s="42"/>
      <c r="E54" s="43"/>
      <c r="F54" s="1"/>
      <c r="G54" s="53"/>
      <c r="H54" s="1"/>
      <c r="I54" s="44"/>
      <c r="J54" s="58"/>
      <c r="K54" s="43"/>
      <c r="L54" s="43"/>
      <c r="M54" s="43"/>
      <c r="N54" s="43"/>
      <c r="O54" s="43"/>
      <c r="P54" s="43"/>
      <c r="Q54" s="43"/>
    </row>
    <row r="55" spans="1:17" x14ac:dyDescent="0.3">
      <c r="A55" s="32"/>
      <c r="B55" s="48"/>
      <c r="C55" s="49"/>
      <c r="E55" s="43"/>
      <c r="F55" s="1"/>
      <c r="G55" s="53"/>
      <c r="H55" s="1"/>
      <c r="I55" s="44"/>
      <c r="J55" s="58"/>
      <c r="K55" s="43"/>
      <c r="L55" s="43"/>
      <c r="M55" s="43"/>
      <c r="N55" s="43"/>
      <c r="O55" s="43"/>
      <c r="P55" s="43"/>
      <c r="Q55" s="43"/>
    </row>
    <row r="56" spans="1:17" x14ac:dyDescent="0.3">
      <c r="D56" s="1"/>
    </row>
    <row r="57" spans="1:17" x14ac:dyDescent="0.3">
      <c r="B57" s="1"/>
      <c r="C57" s="1"/>
      <c r="D57" s="1"/>
      <c r="E57" s="1"/>
      <c r="F57" s="1"/>
      <c r="G57" s="53"/>
      <c r="H57" s="1"/>
      <c r="I57" s="11"/>
      <c r="J57" s="46"/>
      <c r="K57" s="46"/>
      <c r="L57" s="46"/>
      <c r="M57" s="1"/>
      <c r="N57" s="1"/>
      <c r="O57" s="1"/>
      <c r="P57" s="1"/>
      <c r="Q57" s="1"/>
    </row>
    <row r="58" spans="1:17" x14ac:dyDescent="0.3">
      <c r="B58" s="1"/>
      <c r="C58" s="1"/>
      <c r="D58" s="1"/>
      <c r="E58" s="1"/>
      <c r="F58" s="1"/>
      <c r="G58" s="53"/>
      <c r="H58" s="1"/>
      <c r="I58" s="11"/>
      <c r="J58" s="46"/>
      <c r="K58" s="46"/>
      <c r="L58" s="46"/>
      <c r="M58" s="1"/>
      <c r="N58" s="1"/>
      <c r="O58" s="1"/>
      <c r="P58" s="1"/>
      <c r="Q58" s="1"/>
    </row>
    <row r="59" spans="1:17" x14ac:dyDescent="0.3">
      <c r="B59" s="1"/>
      <c r="C59" s="1"/>
      <c r="D59" s="1"/>
      <c r="E59" s="1"/>
      <c r="F59" s="1"/>
      <c r="G59" s="53"/>
      <c r="H59" s="1"/>
      <c r="I59" s="11"/>
      <c r="J59" s="46"/>
      <c r="K59" s="46"/>
      <c r="L59" s="46"/>
      <c r="M59" s="1"/>
      <c r="N59" s="1"/>
      <c r="O59" s="1"/>
      <c r="P59" s="1"/>
      <c r="Q59" s="1"/>
    </row>
    <row r="60" spans="1:17" x14ac:dyDescent="0.3">
      <c r="B60" s="1"/>
      <c r="C60" s="1"/>
      <c r="D60" s="1"/>
      <c r="E60" s="1"/>
      <c r="F60" s="1"/>
      <c r="G60" s="53"/>
      <c r="H60" s="1"/>
      <c r="I60" s="11"/>
      <c r="J60" s="46"/>
      <c r="K60" s="46"/>
      <c r="L60" s="46"/>
      <c r="M60" s="1"/>
      <c r="N60" s="1"/>
      <c r="O60" s="1"/>
      <c r="P60" s="1"/>
      <c r="Q60" s="1"/>
    </row>
    <row r="61" spans="1:17" x14ac:dyDescent="0.3">
      <c r="B61" s="1"/>
      <c r="C61" s="1"/>
      <c r="D61" s="1"/>
      <c r="E61" s="1"/>
      <c r="F61" s="1"/>
      <c r="G61" s="53"/>
      <c r="H61" s="1"/>
      <c r="I61" s="11"/>
      <c r="J61" s="46"/>
      <c r="K61" s="46"/>
      <c r="L61" s="46"/>
      <c r="M61" s="1"/>
      <c r="N61" s="1"/>
      <c r="O61" s="1"/>
      <c r="P61" s="1"/>
      <c r="Q61" s="1"/>
    </row>
    <row r="62" spans="1:17" x14ac:dyDescent="0.3">
      <c r="B62" s="1"/>
      <c r="C62" s="1"/>
      <c r="D62" s="1"/>
      <c r="E62" s="1"/>
      <c r="F62" s="1"/>
      <c r="G62" s="53"/>
      <c r="H62" s="1"/>
      <c r="I62" s="11"/>
      <c r="J62" s="46"/>
      <c r="K62" s="46"/>
      <c r="L62" s="46"/>
      <c r="M62" s="1"/>
      <c r="N62" s="1"/>
      <c r="O62" s="1"/>
      <c r="P62" s="1"/>
      <c r="Q62" s="1"/>
    </row>
    <row r="63" spans="1:17" x14ac:dyDescent="0.3">
      <c r="B63" s="1"/>
      <c r="C63" s="1"/>
      <c r="E63" s="1"/>
      <c r="F63" s="1"/>
      <c r="G63" s="53"/>
      <c r="H63" s="1"/>
      <c r="I63" s="11"/>
      <c r="J63" s="46"/>
      <c r="K63" s="46"/>
      <c r="L63" s="46"/>
      <c r="M63" s="1"/>
      <c r="N63" s="1"/>
      <c r="O63" s="1"/>
      <c r="P63" s="1"/>
      <c r="Q63" s="1"/>
    </row>
    <row r="64" spans="1:17" x14ac:dyDescent="0.3">
      <c r="B64" s="1"/>
      <c r="C64" s="1"/>
      <c r="E64" s="1"/>
      <c r="F64" s="1"/>
      <c r="G64" s="53"/>
      <c r="H64" s="1"/>
      <c r="I64" s="11"/>
      <c r="J64" s="46"/>
      <c r="K64" s="46"/>
      <c r="L64" s="46"/>
      <c r="M64" s="1"/>
      <c r="N64" s="1"/>
      <c r="O64" s="1"/>
      <c r="P64" s="1"/>
      <c r="Q64" s="1"/>
    </row>
  </sheetData>
  <mergeCells count="12">
    <mergeCell ref="M47:N47"/>
    <mergeCell ref="G2:J2"/>
    <mergeCell ref="L2:O2"/>
    <mergeCell ref="A13:A15"/>
    <mergeCell ref="B13:B15"/>
    <mergeCell ref="C13:F13"/>
    <mergeCell ref="C46:D46"/>
    <mergeCell ref="E46:F46"/>
    <mergeCell ref="G46:H46"/>
    <mergeCell ref="I46:J46"/>
    <mergeCell ref="K46:L46"/>
    <mergeCell ref="J13:L13"/>
  </mergeCells>
  <phoneticPr fontId="15" type="noConversion"/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HXU5DPSK444F-947444548-19832</_dlc_DocId>
    <_dlc_DocIdUrl xmlns="aff8a95a-bdca-4bd1-9f28-df5ebd643b89">
      <Url>https://kontor.rik.ee/sm/_layouts/15/DocIdRedir.aspx?ID=HXU5DPSK444F-947444548-19832</Url>
      <Description>HXU5DPSK444F-947444548-19832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A90AA-2026-46C8-ACC8-6130FEB9521D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2.xml><?xml version="1.0" encoding="utf-8"?>
<ds:datastoreItem xmlns:ds="http://schemas.openxmlformats.org/officeDocument/2006/customXml" ds:itemID="{7F939DC7-6C93-4A36-8844-54CC69466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63FC89-DC66-417D-99F2-D43B675DAA3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7C9679B-F293-4AA7-BC6F-451BE3926E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eelarve</vt:lpstr>
      <vt:lpstr>eelarve!Tekst6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Ewe Alliksoo</dc:creator>
  <cp:keywords/>
  <dc:description/>
  <cp:lastModifiedBy>Piret Eelmets</cp:lastModifiedBy>
  <cp:revision/>
  <dcterms:created xsi:type="dcterms:W3CDTF">2022-05-09T12:08:27Z</dcterms:created>
  <dcterms:modified xsi:type="dcterms:W3CDTF">2023-05-19T14:11:27Z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10d3aa47-53f7-4cf5-950d-6845ba1cd84c</vt:lpwstr>
  </property>
</Properties>
</file>